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<sst xmlns="http://schemas.openxmlformats.org/spreadsheetml/2006/main" count="161" uniqueCount="105">
  <si>
    <t xml:space="preserve">W1.49</t>
  </si>
  <si>
    <t xml:space="preserve">Heat Balance for Preheater, Kiln and Cooler</t>
  </si>
  <si>
    <t xml:space="preserve">basis : kcal/kg clinker</t>
  </si>
  <si>
    <t xml:space="preserve">altitude sea level; datum temp. 30 o c</t>
  </si>
  <si>
    <t xml:space="preserve">sr no</t>
  </si>
  <si>
    <t xml:space="preserve">item</t>
  </si>
  <si>
    <t xml:space="preserve">symbol</t>
  </si>
  <si>
    <t xml:space="preserve">unit</t>
  </si>
  <si>
    <t xml:space="preserve">equation</t>
  </si>
  <si>
    <t xml:space="preserve">product</t>
  </si>
  <si>
    <t xml:space="preserve">A</t>
  </si>
  <si>
    <t xml:space="preserve">Heat Inputs</t>
  </si>
  <si>
    <t xml:space="preserve">from fuel</t>
  </si>
  <si>
    <t xml:space="preserve">Q</t>
  </si>
  <si>
    <t xml:space="preserve">kcal/kg</t>
  </si>
  <si>
    <t xml:space="preserve">Q = Wa*Aq</t>
  </si>
  <si>
    <t xml:space="preserve">cal. Value of coal</t>
  </si>
  <si>
    <t xml:space="preserve">Aq</t>
  </si>
  <si>
    <t xml:space="preserve">qty of fuel</t>
  </si>
  <si>
    <t xml:space="preserve">Wa</t>
  </si>
  <si>
    <t xml:space="preserve">kg/kg</t>
  </si>
  <si>
    <t xml:space="preserve">from sensible heat</t>
  </si>
  <si>
    <t xml:space="preserve">fuel</t>
  </si>
  <si>
    <t xml:space="preserve">Qs</t>
  </si>
  <si>
    <t xml:space="preserve">temp. of coal</t>
  </si>
  <si>
    <t xml:space="preserve">oc</t>
  </si>
  <si>
    <t xml:space="preserve">sp. heat</t>
  </si>
  <si>
    <t xml:space="preserve">from organic</t>
  </si>
  <si>
    <t xml:space="preserve">assume</t>
  </si>
  <si>
    <t xml:space="preserve">matter</t>
  </si>
  <si>
    <t xml:space="preserve">sensible heat kiln</t>
  </si>
  <si>
    <t xml:space="preserve">feed</t>
  </si>
  <si>
    <t xml:space="preserve">kiln feed</t>
  </si>
  <si>
    <t xml:space="preserve">Wdf</t>
  </si>
  <si>
    <t xml:space="preserve">temp.</t>
  </si>
  <si>
    <t xml:space="preserve">o c</t>
  </si>
  <si>
    <t xml:space="preserve">sensible heat</t>
  </si>
  <si>
    <t xml:space="preserve">cooling air</t>
  </si>
  <si>
    <t xml:space="preserve">Ca</t>
  </si>
  <si>
    <t xml:space="preserve">quantity cooling air</t>
  </si>
  <si>
    <t xml:space="preserve">nm3/kg</t>
  </si>
  <si>
    <t xml:space="preserve">sp. heat of air</t>
  </si>
  <si>
    <t xml:space="preserve">kcal/nm3</t>
  </si>
  <si>
    <t xml:space="preserve">temp. cooling air</t>
  </si>
  <si>
    <t xml:space="preserve">0c</t>
  </si>
  <si>
    <t xml:space="preserve">primary ai</t>
  </si>
  <si>
    <t xml:space="preserve">total air for </t>
  </si>
  <si>
    <t xml:space="preserve">combustion</t>
  </si>
  <si>
    <t xml:space="preserve">incl 10 % excess</t>
  </si>
  <si>
    <t xml:space="preserve">coal burnt</t>
  </si>
  <si>
    <t xml:space="preserve">air for combustion</t>
  </si>
  <si>
    <t xml:space="preserve">clinker</t>
  </si>
  <si>
    <t xml:space="preserve">primary air </t>
  </si>
  <si>
    <t xml:space="preserve">%</t>
  </si>
  <si>
    <t xml:space="preserve">sp.heat</t>
  </si>
  <si>
    <t xml:space="preserve">primary air</t>
  </si>
  <si>
    <t xml:space="preserve">leakage</t>
  </si>
  <si>
    <t xml:space="preserve">leakage ai</t>
  </si>
  <si>
    <t xml:space="preserve">Total heat Inputs</t>
  </si>
  <si>
    <t xml:space="preserve">B</t>
  </si>
  <si>
    <t xml:space="preserve">Heat Outputs</t>
  </si>
  <si>
    <t xml:space="preserve">Heat of clinker</t>
  </si>
  <si>
    <t xml:space="preserve">formation</t>
  </si>
  <si>
    <t xml:space="preserve">Heat lost exhaust</t>
  </si>
  <si>
    <t xml:space="preserve">from preheater</t>
  </si>
  <si>
    <t xml:space="preserve">quantity of exit</t>
  </si>
  <si>
    <t xml:space="preserve">gas</t>
  </si>
  <si>
    <t xml:space="preserve">air for</t>
  </si>
  <si>
    <t xml:space="preserve">coal cal value 4500</t>
  </si>
  <si>
    <t xml:space="preserve">product of combustion</t>
  </si>
  <si>
    <t xml:space="preserve">resultant gas with</t>
  </si>
  <si>
    <t xml:space="preserve">25 % excess ai</t>
  </si>
  <si>
    <t xml:space="preserve">for sp. fuel cosumption</t>
  </si>
  <si>
    <t xml:space="preserve">say</t>
  </si>
  <si>
    <t xml:space="preserve">CO2 released</t>
  </si>
  <si>
    <t xml:space="preserve">conveying gas</t>
  </si>
  <si>
    <t xml:space="preserve">elevatoor feeding</t>
  </si>
  <si>
    <t xml:space="preserve">total exit gas</t>
  </si>
  <si>
    <t xml:space="preserve">temp. exit gas</t>
  </si>
  <si>
    <t xml:space="preserve">heat losr exit gas</t>
  </si>
  <si>
    <t xml:space="preserve">heatlost with dust</t>
  </si>
  <si>
    <t xml:space="preserve">in exit gas</t>
  </si>
  <si>
    <t xml:space="preserve">let eficiencytop cyclone</t>
  </si>
  <si>
    <t xml:space="preserve">dust lost</t>
  </si>
  <si>
    <t xml:space="preserve">heat     lost with</t>
  </si>
  <si>
    <t xml:space="preserve">clinkerat cooler</t>
  </si>
  <si>
    <t xml:space="preserve">dicharge</t>
  </si>
  <si>
    <t xml:space="preserve">temp</t>
  </si>
  <si>
    <t xml:space="preserve">heat lost with </t>
  </si>
  <si>
    <t xml:space="preserve">cooler vent gases</t>
  </si>
  <si>
    <t xml:space="preserve">secondary air into</t>
  </si>
  <si>
    <t xml:space="preserve">kiln</t>
  </si>
  <si>
    <t xml:space="preserve">with 10 % excess</t>
  </si>
  <si>
    <t xml:space="preserve">per kg clinker</t>
  </si>
  <si>
    <t xml:space="preserve">leakage at hhod</t>
  </si>
  <si>
    <t xml:space="preserve">nm3/k</t>
  </si>
  <si>
    <t xml:space="preserve">vent air</t>
  </si>
  <si>
    <t xml:space="preserve">temp.of vent air</t>
  </si>
  <si>
    <t xml:space="preserve">heat lost by radiation</t>
  </si>
  <si>
    <t xml:space="preserve">preheater</t>
  </si>
  <si>
    <t xml:space="preserve">cooler</t>
  </si>
  <si>
    <t xml:space="preserve">toal radiationloss</t>
  </si>
  <si>
    <t xml:space="preserve">TOTAL</t>
  </si>
  <si>
    <t xml:space="preserve">unaccounted for</t>
  </si>
  <si>
    <t xml:space="preserve">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</si>
</sst>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0%"/>
    <numFmt numFmtId="167" formatCode="0.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147"/>
  <sheetViews>
    <sheetView showFormulas="false" showGridLines="true" showRowColHeaders="true" showZeros="true" rightToLeft="false" tabSelected="true" showOutlineSymbols="true" defaultGridColor="true" view="normal" topLeftCell="A124" colorId="64" zoomScale="100" zoomScaleNormal="100" zoomScalePageLayoutView="100" workbookViewId="0">
      <selection pane="topLeft" activeCell="F147" activeCellId="0" sqref="F147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6.88"/>
    <col collapsed="false" customWidth="true" hidden="false" outlineLevel="0" max="2" min="2" style="0" width="17.71"/>
    <col collapsed="false" customWidth="true" hidden="false" outlineLevel="0" max="4" min="4" style="0" width="10.42"/>
    <col collapsed="false" customWidth="true" hidden="false" outlineLevel="0" max="5" min="5" style="0" width="20.14"/>
    <col collapsed="false" customWidth="true" hidden="false" outlineLevel="0" max="6" min="6" style="0" width="11.42"/>
  </cols>
  <sheetData>
    <row r="2" customFormat="false" ht="15" hidden="false" customHeight="false" outlineLevel="0" collapsed="false">
      <c r="B2" s="1" t="s">
        <v>0</v>
      </c>
      <c r="C2" s="2" t="s">
        <v>1</v>
      </c>
      <c r="D2" s="2"/>
      <c r="E2" s="2"/>
    </row>
    <row r="3" customFormat="false" ht="15" hidden="false" customHeight="false" outlineLevel="0" collapsed="false">
      <c r="B3" s="1"/>
      <c r="C3" s="3"/>
      <c r="D3" s="3"/>
      <c r="E3" s="3"/>
    </row>
    <row r="4" customFormat="false" ht="15" hidden="false" customHeight="false" outlineLevel="0" collapsed="false">
      <c r="B4" s="1"/>
      <c r="C4" s="2" t="s">
        <v>2</v>
      </c>
      <c r="D4" s="2"/>
      <c r="E4" s="2"/>
    </row>
    <row r="5" customFormat="false" ht="15" hidden="false" customHeight="false" outlineLevel="0" collapsed="false">
      <c r="B5" s="1"/>
      <c r="C5" s="2" t="s">
        <v>3</v>
      </c>
      <c r="D5" s="2"/>
      <c r="E5" s="2"/>
    </row>
    <row r="7" customFormat="false" ht="15" hidden="false" customHeight="false" outlineLevel="0" collapsed="false">
      <c r="A7" s="1" t="s">
        <v>4</v>
      </c>
      <c r="B7" s="1" t="s">
        <v>5</v>
      </c>
      <c r="C7" s="1" t="s">
        <v>6</v>
      </c>
      <c r="D7" s="1" t="s">
        <v>7</v>
      </c>
      <c r="E7" s="1" t="s">
        <v>8</v>
      </c>
      <c r="F7" s="1" t="s">
        <v>9</v>
      </c>
    </row>
    <row r="10" customFormat="false" ht="15" hidden="false" customHeight="false" outlineLevel="0" collapsed="false">
      <c r="A10" s="1" t="s">
        <v>10</v>
      </c>
      <c r="B10" s="1" t="s">
        <v>11</v>
      </c>
    </row>
    <row r="12" customFormat="false" ht="15" hidden="false" customHeight="false" outlineLevel="0" collapsed="false">
      <c r="A12" s="0" t="n">
        <v>1</v>
      </c>
      <c r="B12" s="0" t="s">
        <v>12</v>
      </c>
      <c r="C12" s="0" t="s">
        <v>13</v>
      </c>
      <c r="D12" s="0" t="s">
        <v>14</v>
      </c>
      <c r="E12" s="0" t="s">
        <v>15</v>
      </c>
      <c r="F12" s="1" t="n">
        <v>700</v>
      </c>
    </row>
    <row r="14" customFormat="false" ht="15" hidden="false" customHeight="false" outlineLevel="0" collapsed="false">
      <c r="B14" s="0" t="s">
        <v>16</v>
      </c>
      <c r="C14" s="0" t="s">
        <v>17</v>
      </c>
      <c r="D14" s="0" t="s">
        <v>14</v>
      </c>
      <c r="F14" s="0" t="n">
        <v>4500</v>
      </c>
    </row>
    <row r="15" customFormat="false" ht="15" hidden="false" customHeight="false" outlineLevel="0" collapsed="false">
      <c r="B15" s="0" t="s">
        <v>18</v>
      </c>
      <c r="C15" s="0" t="s">
        <v>19</v>
      </c>
      <c r="D15" s="0" t="s">
        <v>20</v>
      </c>
      <c r="F15" s="4" t="n">
        <f aca="false">+F12/F14</f>
        <v>0.155555555555556</v>
      </c>
    </row>
    <row r="17" customFormat="false" ht="15" hidden="false" customHeight="false" outlineLevel="0" collapsed="false">
      <c r="A17" s="0" t="n">
        <v>2</v>
      </c>
      <c r="B17" s="0" t="s">
        <v>21</v>
      </c>
      <c r="F17" s="5" t="n">
        <f aca="false">+F15*((F19-30)*F28)</f>
        <v>0.746666666666669</v>
      </c>
    </row>
    <row r="18" customFormat="false" ht="15" hidden="false" customHeight="false" outlineLevel="0" collapsed="false">
      <c r="B18" s="0" t="s">
        <v>22</v>
      </c>
      <c r="C18" s="0" t="s">
        <v>23</v>
      </c>
      <c r="D18" s="0" t="s">
        <v>14</v>
      </c>
    </row>
    <row r="19" customFormat="false" ht="15" hidden="false" customHeight="false" outlineLevel="0" collapsed="false">
      <c r="B19" s="0" t="s">
        <v>24</v>
      </c>
      <c r="D19" s="0" t="s">
        <v>25</v>
      </c>
      <c r="F19" s="0" t="n">
        <v>50</v>
      </c>
    </row>
    <row r="20" customFormat="false" ht="15" hidden="false" customHeight="false" outlineLevel="0" collapsed="false">
      <c r="B20" s="0" t="s">
        <v>26</v>
      </c>
      <c r="F20" s="0" t="n">
        <v>0.24</v>
      </c>
    </row>
    <row r="22" customFormat="false" ht="15" hidden="false" customHeight="false" outlineLevel="0" collapsed="false">
      <c r="A22" s="0" t="n">
        <v>3</v>
      </c>
      <c r="B22" s="0" t="s">
        <v>27</v>
      </c>
      <c r="D22" s="0" t="s">
        <v>14</v>
      </c>
      <c r="E22" s="0" t="s">
        <v>28</v>
      </c>
      <c r="F22" s="1" t="n">
        <v>7.67</v>
      </c>
    </row>
    <row r="23" customFormat="false" ht="15" hidden="false" customHeight="false" outlineLevel="0" collapsed="false">
      <c r="B23" s="0" t="s">
        <v>29</v>
      </c>
    </row>
    <row r="25" customFormat="false" ht="15" hidden="false" customHeight="false" outlineLevel="0" collapsed="false">
      <c r="A25" s="0" t="n">
        <v>4</v>
      </c>
      <c r="B25" s="0" t="s">
        <v>30</v>
      </c>
      <c r="F25" s="1" t="n">
        <f aca="false">+F27*F28*(F29-30)</f>
        <v>12.24</v>
      </c>
    </row>
    <row r="26" customFormat="false" ht="15" hidden="false" customHeight="false" outlineLevel="0" collapsed="false">
      <c r="B26" s="0" t="s">
        <v>31</v>
      </c>
    </row>
    <row r="27" customFormat="false" ht="15" hidden="false" customHeight="false" outlineLevel="0" collapsed="false">
      <c r="B27" s="0" t="s">
        <v>32</v>
      </c>
      <c r="C27" s="0" t="s">
        <v>33</v>
      </c>
      <c r="D27" s="0" t="s">
        <v>20</v>
      </c>
      <c r="F27" s="0" t="n">
        <v>1.7</v>
      </c>
    </row>
    <row r="28" customFormat="false" ht="15" hidden="false" customHeight="false" outlineLevel="0" collapsed="false">
      <c r="B28" s="0" t="s">
        <v>26</v>
      </c>
      <c r="F28" s="0" t="n">
        <v>0.24</v>
      </c>
    </row>
    <row r="29" customFormat="false" ht="15" hidden="false" customHeight="false" outlineLevel="0" collapsed="false">
      <c r="B29" s="0" t="s">
        <v>34</v>
      </c>
      <c r="D29" s="0" t="s">
        <v>35</v>
      </c>
      <c r="F29" s="0" t="n">
        <v>60</v>
      </c>
    </row>
    <row r="31" customFormat="false" ht="15" hidden="false" customHeight="false" outlineLevel="0" collapsed="false">
      <c r="A31" s="0" t="n">
        <v>5</v>
      </c>
      <c r="B31" s="0" t="s">
        <v>36</v>
      </c>
    </row>
    <row r="32" customFormat="false" ht="15" hidden="false" customHeight="false" outlineLevel="0" collapsed="false">
      <c r="B32" s="0" t="s">
        <v>37</v>
      </c>
      <c r="C32" s="0" t="s">
        <v>38</v>
      </c>
      <c r="D32" s="0" t="s">
        <v>14</v>
      </c>
      <c r="F32" s="1" t="n">
        <f aca="false">+F34*F35*(F36-30)</f>
        <v>0</v>
      </c>
    </row>
    <row r="34" customFormat="false" ht="15" hidden="false" customHeight="false" outlineLevel="0" collapsed="false">
      <c r="B34" s="0" t="s">
        <v>39</v>
      </c>
      <c r="D34" s="0" t="s">
        <v>40</v>
      </c>
      <c r="F34" s="0" t="n">
        <v>2.2</v>
      </c>
    </row>
    <row r="35" customFormat="false" ht="15" hidden="false" customHeight="false" outlineLevel="0" collapsed="false">
      <c r="B35" s="0" t="s">
        <v>41</v>
      </c>
      <c r="D35" s="0" t="s">
        <v>42</v>
      </c>
      <c r="F35" s="0" t="n">
        <v>0.31</v>
      </c>
    </row>
    <row r="36" customFormat="false" ht="15" hidden="false" customHeight="false" outlineLevel="0" collapsed="false">
      <c r="B36" s="0" t="s">
        <v>43</v>
      </c>
      <c r="D36" s="0" t="s">
        <v>44</v>
      </c>
      <c r="F36" s="0" t="n">
        <v>30</v>
      </c>
    </row>
    <row r="38" customFormat="false" ht="15" hidden="false" customHeight="false" outlineLevel="0" collapsed="false">
      <c r="A38" s="0" t="n">
        <v>6</v>
      </c>
      <c r="B38" s="0" t="s">
        <v>36</v>
      </c>
    </row>
    <row r="39" customFormat="false" ht="15" hidden="false" customHeight="false" outlineLevel="0" collapsed="false">
      <c r="B39" s="0" t="s">
        <v>45</v>
      </c>
      <c r="D39" s="0" t="s">
        <v>14</v>
      </c>
    </row>
    <row r="41" customFormat="false" ht="15" hidden="false" customHeight="false" outlineLevel="0" collapsed="false">
      <c r="B41" s="0" t="s">
        <v>46</v>
      </c>
    </row>
    <row r="42" customFormat="false" ht="15" hidden="false" customHeight="false" outlineLevel="0" collapsed="false">
      <c r="B42" s="0" t="s">
        <v>47</v>
      </c>
      <c r="D42" s="0" t="s">
        <v>40</v>
      </c>
      <c r="F42" s="0" t="n">
        <v>5.045</v>
      </c>
    </row>
    <row r="43" customFormat="false" ht="15" hidden="false" customHeight="false" outlineLevel="0" collapsed="false">
      <c r="B43" s="0" t="s">
        <v>48</v>
      </c>
      <c r="F43" s="4" t="n">
        <f aca="false">+F42*1.1</f>
        <v>5.5495</v>
      </c>
    </row>
    <row r="44" customFormat="false" ht="15" hidden="false" customHeight="false" outlineLevel="0" collapsed="false">
      <c r="B44" s="0" t="s">
        <v>49</v>
      </c>
      <c r="D44" s="0" t="s">
        <v>20</v>
      </c>
      <c r="F44" s="0" t="n">
        <v>0.16</v>
      </c>
    </row>
    <row r="45" customFormat="false" ht="15" hidden="false" customHeight="false" outlineLevel="0" collapsed="false">
      <c r="B45" s="0" t="s">
        <v>50</v>
      </c>
      <c r="D45" s="0" t="s">
        <v>40</v>
      </c>
    </row>
    <row r="46" customFormat="false" ht="15" hidden="false" customHeight="false" outlineLevel="0" collapsed="false">
      <c r="D46" s="0" t="s">
        <v>51</v>
      </c>
      <c r="F46" s="4" t="n">
        <f aca="false">+F43*F44</f>
        <v>0.88792</v>
      </c>
    </row>
    <row r="47" customFormat="false" ht="15" hidden="false" customHeight="false" outlineLevel="0" collapsed="false">
      <c r="B47" s="0" t="s">
        <v>52</v>
      </c>
      <c r="D47" s="0" t="s">
        <v>53</v>
      </c>
      <c r="F47" s="0" t="n">
        <v>15</v>
      </c>
    </row>
    <row r="48" customFormat="false" ht="15" hidden="false" customHeight="false" outlineLevel="0" collapsed="false">
      <c r="D48" s="0" t="s">
        <v>40</v>
      </c>
      <c r="F48" s="4" t="n">
        <f aca="false">+F46*F47/100</f>
        <v>0.133188</v>
      </c>
    </row>
    <row r="49" customFormat="false" ht="15" hidden="false" customHeight="false" outlineLevel="0" collapsed="false">
      <c r="B49" s="0" t="s">
        <v>54</v>
      </c>
      <c r="F49" s="0" t="n">
        <v>0.31</v>
      </c>
    </row>
    <row r="50" customFormat="false" ht="15" hidden="false" customHeight="false" outlineLevel="0" collapsed="false">
      <c r="B50" s="0" t="s">
        <v>34</v>
      </c>
      <c r="D50" s="0" t="s">
        <v>25</v>
      </c>
      <c r="F50" s="0" t="n">
        <v>30</v>
      </c>
    </row>
    <row r="53" customFormat="false" ht="15" hidden="false" customHeight="false" outlineLevel="0" collapsed="false">
      <c r="A53" s="1" t="s">
        <v>4</v>
      </c>
      <c r="B53" s="1" t="s">
        <v>5</v>
      </c>
      <c r="C53" s="1" t="s">
        <v>6</v>
      </c>
      <c r="D53" s="1" t="s">
        <v>7</v>
      </c>
      <c r="E53" s="1" t="s">
        <v>8</v>
      </c>
      <c r="F53" s="1" t="s">
        <v>9</v>
      </c>
    </row>
    <row r="55" customFormat="false" ht="15" hidden="false" customHeight="false" outlineLevel="0" collapsed="false">
      <c r="A55" s="0" t="n">
        <v>6</v>
      </c>
      <c r="B55" s="0" t="s">
        <v>36</v>
      </c>
    </row>
    <row r="56" customFormat="false" ht="15" hidden="false" customHeight="false" outlineLevel="0" collapsed="false">
      <c r="B56" s="0" t="s">
        <v>55</v>
      </c>
      <c r="D56" s="0" t="s">
        <v>14</v>
      </c>
      <c r="F56" s="1" t="n">
        <f aca="false">+F48*F49*(F50-30)</f>
        <v>0</v>
      </c>
    </row>
    <row r="58" customFormat="false" ht="15" hidden="false" customHeight="false" outlineLevel="0" collapsed="false">
      <c r="A58" s="0" t="n">
        <v>7</v>
      </c>
      <c r="B58" s="0" t="s">
        <v>56</v>
      </c>
      <c r="D58" s="0" t="s">
        <v>53</v>
      </c>
      <c r="F58" s="0" t="n">
        <v>2.5</v>
      </c>
    </row>
    <row r="59" customFormat="false" ht="15" hidden="false" customHeight="false" outlineLevel="0" collapsed="false">
      <c r="B59" s="0" t="s">
        <v>34</v>
      </c>
      <c r="D59" s="0" t="s">
        <v>25</v>
      </c>
      <c r="F59" s="0" t="n">
        <v>30</v>
      </c>
    </row>
    <row r="60" customFormat="false" ht="15" hidden="false" customHeight="false" outlineLevel="0" collapsed="false">
      <c r="B60" s="0" t="s">
        <v>36</v>
      </c>
    </row>
    <row r="61" customFormat="false" ht="15" hidden="false" customHeight="false" outlineLevel="0" collapsed="false">
      <c r="B61" s="0" t="s">
        <v>57</v>
      </c>
      <c r="F61" s="1" t="n">
        <v>0</v>
      </c>
    </row>
    <row r="63" customFormat="false" ht="15" hidden="false" customHeight="false" outlineLevel="0" collapsed="false">
      <c r="B63" s="1" t="s">
        <v>58</v>
      </c>
      <c r="F63" s="5" t="n">
        <f aca="false">+(F12+F17+F22+F25++F32+F56+F61)</f>
        <v>720.656666666667</v>
      </c>
    </row>
    <row r="66" customFormat="false" ht="15" hidden="false" customHeight="false" outlineLevel="0" collapsed="false">
      <c r="A66" s="1" t="s">
        <v>59</v>
      </c>
      <c r="B66" s="1" t="s">
        <v>60</v>
      </c>
    </row>
    <row r="68" customFormat="false" ht="15" hidden="false" customHeight="false" outlineLevel="0" collapsed="false">
      <c r="A68" s="0" t="n">
        <v>1</v>
      </c>
      <c r="B68" s="0" t="s">
        <v>61</v>
      </c>
      <c r="D68" s="0" t="s">
        <v>14</v>
      </c>
      <c r="E68" s="0" t="s">
        <v>28</v>
      </c>
      <c r="F68" s="1" t="n">
        <v>434.6</v>
      </c>
    </row>
    <row r="69" customFormat="false" ht="15" hidden="false" customHeight="false" outlineLevel="0" collapsed="false">
      <c r="B69" s="0" t="s">
        <v>62</v>
      </c>
    </row>
    <row r="71" customFormat="false" ht="15" hidden="false" customHeight="false" outlineLevel="0" collapsed="false">
      <c r="A71" s="0" t="n">
        <v>2</v>
      </c>
      <c r="B71" s="0" t="s">
        <v>63</v>
      </c>
    </row>
    <row r="72" customFormat="false" ht="15" hidden="false" customHeight="false" outlineLevel="0" collapsed="false">
      <c r="B72" s="0" t="s">
        <v>64</v>
      </c>
    </row>
    <row r="74" customFormat="false" ht="15" hidden="false" customHeight="false" outlineLevel="0" collapsed="false">
      <c r="B74" s="0" t="s">
        <v>65</v>
      </c>
    </row>
    <row r="75" customFormat="false" ht="15" hidden="false" customHeight="false" outlineLevel="0" collapsed="false">
      <c r="B75" s="0" t="s">
        <v>66</v>
      </c>
      <c r="D75" s="0" t="s">
        <v>40</v>
      </c>
    </row>
    <row r="77" customFormat="false" ht="15" hidden="false" customHeight="false" outlineLevel="0" collapsed="false">
      <c r="B77" s="0" t="s">
        <v>67</v>
      </c>
    </row>
    <row r="78" customFormat="false" ht="15" hidden="false" customHeight="false" outlineLevel="0" collapsed="false">
      <c r="B78" s="0" t="s">
        <v>47</v>
      </c>
      <c r="D78" s="0" t="s">
        <v>40</v>
      </c>
    </row>
    <row r="79" customFormat="false" ht="15" hidden="false" customHeight="false" outlineLevel="0" collapsed="false">
      <c r="B79" s="0" t="s">
        <v>68</v>
      </c>
      <c r="D79" s="0" t="s">
        <v>22</v>
      </c>
      <c r="F79" s="0" t="n">
        <f aca="false">0.00101 *4500+0.5</f>
        <v>5.045</v>
      </c>
    </row>
    <row r="81" customFormat="false" ht="15" hidden="false" customHeight="false" outlineLevel="0" collapsed="false">
      <c r="B81" s="0" t="s">
        <v>69</v>
      </c>
      <c r="F81" s="0" t="n">
        <f aca="false">0.00089*4500+1.65</f>
        <v>5.655</v>
      </c>
    </row>
    <row r="82" customFormat="false" ht="15" hidden="false" customHeight="false" outlineLevel="0" collapsed="false">
      <c r="B82" s="0" t="s">
        <v>70</v>
      </c>
    </row>
    <row r="83" customFormat="false" ht="15" hidden="false" customHeight="false" outlineLevel="0" collapsed="false">
      <c r="B83" s="0" t="s">
        <v>71</v>
      </c>
      <c r="F83" s="0" t="n">
        <f aca="false">+F81+0.25*F79</f>
        <v>6.91625</v>
      </c>
    </row>
    <row r="85" customFormat="false" ht="15" hidden="false" customHeight="false" outlineLevel="0" collapsed="false">
      <c r="B85" s="0" t="s">
        <v>72</v>
      </c>
      <c r="F85" s="4" t="n">
        <f aca="false">+F83*0.17</f>
        <v>1.1757625</v>
      </c>
    </row>
    <row r="86" customFormat="false" ht="15" hidden="false" customHeight="false" outlineLevel="0" collapsed="false">
      <c r="E86" s="0" t="s">
        <v>73</v>
      </c>
      <c r="F86" s="0" t="n">
        <v>1.2</v>
      </c>
    </row>
    <row r="87" customFormat="false" ht="15" hidden="false" customHeight="false" outlineLevel="0" collapsed="false">
      <c r="B87" s="0" t="s">
        <v>74</v>
      </c>
      <c r="D87" s="0" t="s">
        <v>40</v>
      </c>
      <c r="F87" s="0" t="n">
        <v>0.3</v>
      </c>
    </row>
    <row r="89" customFormat="false" ht="15" hidden="false" customHeight="false" outlineLevel="0" collapsed="false">
      <c r="B89" s="0" t="s">
        <v>75</v>
      </c>
      <c r="E89" s="0" t="s">
        <v>76</v>
      </c>
      <c r="F89" s="0" t="n">
        <v>0</v>
      </c>
    </row>
    <row r="90" customFormat="false" ht="15" hidden="false" customHeight="false" outlineLevel="0" collapsed="false">
      <c r="B90" s="0" t="s">
        <v>77</v>
      </c>
      <c r="F90" s="0" t="n">
        <f aca="false">+F86+F87</f>
        <v>1.5</v>
      </c>
    </row>
    <row r="91" customFormat="false" ht="15" hidden="false" customHeight="false" outlineLevel="0" collapsed="false">
      <c r="B91" s="0" t="s">
        <v>78</v>
      </c>
      <c r="D91" s="0" t="s">
        <v>25</v>
      </c>
      <c r="F91" s="0" t="n">
        <v>270</v>
      </c>
    </row>
    <row r="92" customFormat="false" ht="15" hidden="false" customHeight="false" outlineLevel="0" collapsed="false">
      <c r="B92" s="0" t="s">
        <v>26</v>
      </c>
      <c r="F92" s="0" t="n">
        <v>0.31</v>
      </c>
    </row>
    <row r="93" customFormat="false" ht="15" hidden="false" customHeight="false" outlineLevel="0" collapsed="false">
      <c r="B93" s="0" t="s">
        <v>79</v>
      </c>
      <c r="F93" s="1" t="n">
        <f aca="false">+F90*(F91-30)*F92</f>
        <v>111.6</v>
      </c>
    </row>
    <row r="95" customFormat="false" ht="15" hidden="false" customHeight="false" outlineLevel="0" collapsed="false">
      <c r="A95" s="0" t="n">
        <v>3</v>
      </c>
      <c r="B95" s="0" t="s">
        <v>80</v>
      </c>
      <c r="F95" s="5" t="n">
        <f aca="false">+F98*(F102-30)*F103</f>
        <v>6.8544</v>
      </c>
    </row>
    <row r="96" customFormat="false" ht="15" hidden="false" customHeight="false" outlineLevel="0" collapsed="false">
      <c r="B96" s="0" t="s">
        <v>81</v>
      </c>
    </row>
    <row r="97" customFormat="false" ht="15" hidden="false" customHeight="false" outlineLevel="0" collapsed="false">
      <c r="B97" s="0" t="s">
        <v>82</v>
      </c>
      <c r="D97" s="0" t="s">
        <v>53</v>
      </c>
      <c r="F97" s="0" t="n">
        <v>93</v>
      </c>
    </row>
    <row r="98" customFormat="false" ht="15" hidden="false" customHeight="false" outlineLevel="0" collapsed="false">
      <c r="B98" s="0" t="s">
        <v>83</v>
      </c>
      <c r="F98" s="0" t="n">
        <f aca="false">+F27 *( 1-F97/100)</f>
        <v>0.119</v>
      </c>
    </row>
    <row r="102" customFormat="false" ht="15" hidden="false" customHeight="false" outlineLevel="0" collapsed="false">
      <c r="B102" s="0" t="s">
        <v>34</v>
      </c>
      <c r="D102" s="0" t="s">
        <v>25</v>
      </c>
      <c r="F102" s="0" t="n">
        <v>270</v>
      </c>
    </row>
    <row r="103" customFormat="false" ht="15" hidden="false" customHeight="false" outlineLevel="0" collapsed="false">
      <c r="B103" s="0" t="s">
        <v>54</v>
      </c>
      <c r="F103" s="0" t="n">
        <v>0.24</v>
      </c>
    </row>
    <row r="105" customFormat="false" ht="15" hidden="false" customHeight="false" outlineLevel="0" collapsed="false">
      <c r="A105" s="0" t="n">
        <v>4</v>
      </c>
      <c r="B105" s="0" t="s">
        <v>84</v>
      </c>
      <c r="F105" s="1" t="n">
        <f aca="false">+(F108-30)*F109</f>
        <v>13.09</v>
      </c>
    </row>
    <row r="106" customFormat="false" ht="15" hidden="false" customHeight="false" outlineLevel="0" collapsed="false">
      <c r="B106" s="0" t="s">
        <v>85</v>
      </c>
    </row>
    <row r="107" customFormat="false" ht="15" hidden="false" customHeight="false" outlineLevel="0" collapsed="false">
      <c r="B107" s="0" t="s">
        <v>86</v>
      </c>
    </row>
    <row r="108" customFormat="false" ht="15" hidden="false" customHeight="false" outlineLevel="0" collapsed="false">
      <c r="B108" s="0" t="s">
        <v>87</v>
      </c>
      <c r="D108" s="0" t="s">
        <v>25</v>
      </c>
      <c r="F108" s="0" t="n">
        <v>100</v>
      </c>
    </row>
    <row r="109" customFormat="false" ht="15" hidden="false" customHeight="false" outlineLevel="0" collapsed="false">
      <c r="B109" s="0" t="s">
        <v>26</v>
      </c>
      <c r="F109" s="0" t="n">
        <v>0.187</v>
      </c>
    </row>
    <row r="111" customFormat="false" ht="15" hidden="false" customHeight="false" outlineLevel="0" collapsed="false">
      <c r="A111" s="0" t="n">
        <v>5</v>
      </c>
      <c r="B111" s="0" t="s">
        <v>88</v>
      </c>
      <c r="F111" s="5" t="n">
        <f aca="false">+F130*(F131-30)*F132</f>
        <v>70.425</v>
      </c>
    </row>
    <row r="112" customFormat="false" ht="15" hidden="false" customHeight="false" outlineLevel="0" collapsed="false">
      <c r="B112" s="0" t="s">
        <v>89</v>
      </c>
    </row>
    <row r="114" customFormat="false" ht="15" hidden="false" customHeight="false" outlineLevel="0" collapsed="false">
      <c r="B114" s="0" t="s">
        <v>37</v>
      </c>
      <c r="D114" s="0" t="s">
        <v>40</v>
      </c>
      <c r="F114" s="0" t="n">
        <v>2.2</v>
      </c>
    </row>
    <row r="117" customFormat="false" ht="15" hidden="false" customHeight="false" outlineLevel="0" collapsed="false">
      <c r="B117" s="0" t="s">
        <v>90</v>
      </c>
    </row>
    <row r="118" customFormat="false" ht="15" hidden="false" customHeight="false" outlineLevel="0" collapsed="false">
      <c r="B118" s="0" t="s">
        <v>91</v>
      </c>
    </row>
    <row r="120" customFormat="false" ht="15" hidden="false" customHeight="false" outlineLevel="0" collapsed="false">
      <c r="B120" s="0" t="s">
        <v>50</v>
      </c>
      <c r="D120" s="0" t="s">
        <v>40</v>
      </c>
      <c r="F120" s="0" t="n">
        <v>5.045</v>
      </c>
    </row>
    <row r="121" customFormat="false" ht="15" hidden="false" customHeight="false" outlineLevel="0" collapsed="false">
      <c r="B121" s="0" t="s">
        <v>92</v>
      </c>
      <c r="F121" s="0" t="n">
        <f aca="false">1.1*F120</f>
        <v>5.5495</v>
      </c>
    </row>
    <row r="122" customFormat="false" ht="15" hidden="false" customHeight="false" outlineLevel="0" collapsed="false">
      <c r="B122" s="0" t="s">
        <v>93</v>
      </c>
      <c r="F122" s="4" t="n">
        <f aca="false">+F121*F15</f>
        <v>0.863255555555556</v>
      </c>
    </row>
    <row r="124" customFormat="false" ht="15" hidden="false" customHeight="false" outlineLevel="0" collapsed="false">
      <c r="B124" s="0" t="s">
        <v>55</v>
      </c>
      <c r="D124" s="0" t="s">
        <v>53</v>
      </c>
      <c r="F124" s="0" t="n">
        <v>15</v>
      </c>
    </row>
    <row r="125" customFormat="false" ht="15" hidden="false" customHeight="false" outlineLevel="0" collapsed="false">
      <c r="B125" s="0" t="s">
        <v>94</v>
      </c>
      <c r="D125" s="0" t="n">
        <v>5</v>
      </c>
      <c r="F125" s="0" t="n">
        <v>5</v>
      </c>
    </row>
    <row r="127" customFormat="false" ht="15" hidden="false" customHeight="false" outlineLevel="0" collapsed="false">
      <c r="B127" s="0" t="s">
        <v>90</v>
      </c>
    </row>
    <row r="128" customFormat="false" ht="15" hidden="false" customHeight="false" outlineLevel="0" collapsed="false">
      <c r="B128" s="0" t="s">
        <v>91</v>
      </c>
      <c r="D128" s="0" t="s">
        <v>95</v>
      </c>
      <c r="F128" s="0" t="n">
        <f aca="false">0.86*(100 -(F124+F125))/100</f>
        <v>0.688</v>
      </c>
    </row>
    <row r="129" customFormat="false" ht="15" hidden="false" customHeight="false" outlineLevel="0" collapsed="false">
      <c r="E129" s="0" t="s">
        <v>73</v>
      </c>
      <c r="F129" s="0" t="n">
        <v>0.7</v>
      </c>
    </row>
    <row r="130" customFormat="false" ht="15" hidden="false" customHeight="false" outlineLevel="0" collapsed="false">
      <c r="B130" s="0" t="s">
        <v>96</v>
      </c>
      <c r="F130" s="0" t="n">
        <f aca="false">+F114-F129</f>
        <v>1.5</v>
      </c>
    </row>
    <row r="131" customFormat="false" ht="15" hidden="false" customHeight="false" outlineLevel="0" collapsed="false">
      <c r="B131" s="0" t="s">
        <v>97</v>
      </c>
      <c r="D131" s="0" t="s">
        <v>25</v>
      </c>
      <c r="F131" s="0" t="n">
        <v>180</v>
      </c>
    </row>
    <row r="132" customFormat="false" ht="15" hidden="false" customHeight="false" outlineLevel="0" collapsed="false">
      <c r="B132" s="0" t="s">
        <v>26</v>
      </c>
      <c r="F132" s="0" t="n">
        <v>0.313</v>
      </c>
    </row>
    <row r="134" customFormat="false" ht="15" hidden="false" customHeight="false" outlineLevel="0" collapsed="false">
      <c r="A134" s="0" t="n">
        <v>6</v>
      </c>
      <c r="B134" s="0" t="s">
        <v>98</v>
      </c>
    </row>
    <row r="135" customFormat="false" ht="15" hidden="false" customHeight="false" outlineLevel="0" collapsed="false">
      <c r="B135" s="0" t="s">
        <v>99</v>
      </c>
      <c r="D135" s="0" t="s">
        <v>14</v>
      </c>
      <c r="F135" s="0" t="n">
        <v>25</v>
      </c>
    </row>
    <row r="136" customFormat="false" ht="15" hidden="false" customHeight="false" outlineLevel="0" collapsed="false">
      <c r="B136" s="0" t="s">
        <v>91</v>
      </c>
      <c r="F136" s="0" t="n">
        <v>31</v>
      </c>
    </row>
    <row r="137" customFormat="false" ht="15" hidden="false" customHeight="false" outlineLevel="0" collapsed="false">
      <c r="B137" s="0" t="s">
        <v>100</v>
      </c>
      <c r="F137" s="0" t="n">
        <v>4</v>
      </c>
    </row>
    <row r="139" customFormat="false" ht="15" hidden="false" customHeight="false" outlineLevel="0" collapsed="false">
      <c r="B139" s="0" t="s">
        <v>101</v>
      </c>
      <c r="F139" s="1" t="n">
        <v>60</v>
      </c>
    </row>
    <row r="141" customFormat="false" ht="15" hidden="false" customHeight="false" outlineLevel="0" collapsed="false">
      <c r="E141" s="1" t="s">
        <v>102</v>
      </c>
      <c r="F141" s="1" t="n">
        <v>696.57</v>
      </c>
    </row>
    <row r="143" customFormat="false" ht="15" hidden="false" customHeight="false" outlineLevel="0" collapsed="false">
      <c r="B143" s="0" t="s">
        <v>103</v>
      </c>
      <c r="D143" s="0" t="s">
        <v>14</v>
      </c>
      <c r="E143" s="6"/>
      <c r="F143" s="4" t="n">
        <f aca="false">+F63-F141</f>
        <v>24.0866666666666</v>
      </c>
    </row>
    <row r="144" customFormat="false" ht="15" hidden="false" customHeight="false" outlineLevel="0" collapsed="false">
      <c r="D144" s="0" t="s">
        <v>53</v>
      </c>
      <c r="F144" s="7" t="n">
        <f aca="false">+(F143/F63)*100</f>
        <v>3.34232204887208</v>
      </c>
    </row>
    <row r="147" customFormat="false" ht="15" hidden="false" customHeight="false" outlineLevel="0" collapsed="false">
      <c r="B147" s="1"/>
      <c r="F147" s="1" t="s">
        <v>104</v>
      </c>
    </row>
  </sheetData>
  <mergeCells count="3">
    <mergeCell ref="C2:E2"/>
    <mergeCell ref="C4:E4"/>
    <mergeCell ref="C5:E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0703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0703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LibreOffice/6.4.3.2$Windows_x86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en-US</dc:language>
  <cp:lastModifiedBy/>
  <dcterms:modified xsi:type="dcterms:W3CDTF">2021-04-09T15:33:50Z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